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nd capac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"/>
  </numFmts>
  <fonts count="4">
    <font>
      <name val="Calibri"/>
      <family val="2"/>
      <color theme="1"/>
      <sz val="11"/>
      <scheme val="minor"/>
    </font>
    <font>
      <name val="Calibri"/>
      <b val="1"/>
      <color rgb="00A8432E"/>
      <sz val="16"/>
    </font>
    <font>
      <name val="Calibri"/>
      <color rgb="0033302B"/>
      <sz val="11"/>
    </font>
    <font>
      <name val="Calibri"/>
      <b val="1"/>
      <color rgb="0033302B"/>
      <sz val="1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6">
    <border>
      <left/>
      <right/>
      <top/>
      <bottom/>
      <diagonal/>
    </border>
    <border>
      <left style="thin">
        <color rgb="00E2DCCB"/>
      </left>
      <right style="thin">
        <color rgb="00E2DCCB"/>
      </right>
      <top style="thin">
        <color rgb="00E2DCCB"/>
      </top>
      <bottom style="thin">
        <color rgb="00E2DCCB"/>
      </bottom>
    </border>
    <border>
      <left/>
      <right/>
      <top style="thin">
        <color rgb="00E2DCCB"/>
      </top>
      <bottom/>
      <diagonal/>
    </border>
    <border>
      <left/>
      <right style="thin">
        <color rgb="00E2DCCB"/>
      </right>
      <top style="thin">
        <color rgb="00E2DCCB"/>
      </top>
      <bottom/>
      <diagonal/>
    </border>
    <border>
      <left/>
      <right/>
      <top style="thin">
        <color rgb="00E2DCCB"/>
      </top>
      <bottom style="thin">
        <color rgb="00E2DCCB"/>
      </bottom>
      <diagonal/>
    </border>
    <border>
      <left/>
      <right style="thin">
        <color rgb="00E2DCCB"/>
      </right>
      <top style="thin">
        <color rgb="00E2DCCB"/>
      </top>
      <bottom style="thin">
        <color rgb="00E2DCCB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0" fontId="2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164" fontId="2" fillId="0" borderId="1" applyAlignment="1" pivotButton="0" quotePrefix="0" xfId="0">
      <alignment vertical="center"/>
    </xf>
    <xf numFmtId="164" fontId="2" fillId="2" borderId="1" applyAlignment="1" pivotButton="0" quotePrefix="0" xfId="0">
      <alignment vertical="center"/>
    </xf>
    <xf numFmtId="1" fontId="2" fillId="2" borderId="1" applyAlignment="1" pivotButton="0" quotePrefix="0" xfId="0">
      <alignment vertical="center"/>
    </xf>
    <xf numFmtId="2" fontId="2" fillId="2" borderId="1" applyAlignment="1" pivotButton="0" quotePrefix="0" xfId="0">
      <alignment vertical="center"/>
    </xf>
    <xf numFmtId="165" fontId="2" fillId="2" borderId="1" applyAlignment="1" pivotButton="0" quotePrefix="0" xfId="0">
      <alignment vertical="center"/>
    </xf>
    <xf numFmtId="2" fontId="2" fillId="0" borderId="1" applyAlignment="1" pivotButton="0" quotePrefix="0" xfId="0">
      <alignment vertical="center"/>
    </xf>
    <xf numFmtId="165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Net proceeds vs eligible cap (full-AV rows)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'Bond capacity'!F12</f>
            </strRef>
          </tx>
          <spPr>
            <a:ln>
              <a:prstDash val="solid"/>
            </a:ln>
          </spPr>
          <cat>
            <numRef>
              <f>'Bond capacity'!$B$13:$B$24</f>
            </numRef>
          </cat>
          <val>
            <numRef>
              <f>'Bond capacity'!$F$13:$F$24</f>
            </numRef>
          </val>
        </ser>
        <ser>
          <idx val="1"/>
          <order val="1"/>
          <tx>
            <strRef>
              <f>'Bond capacity'!G12</f>
            </strRef>
          </tx>
          <spPr>
            <a:ln>
              <a:prstDash val="solid"/>
            </a:ln>
          </spPr>
          <cat>
            <numRef>
              <f>'Bond capacity'!$B$13:$B$24</f>
            </numRef>
          </cat>
          <val>
            <numRef>
              <f>'Bond capacity'!$G$13:$G$24</f>
            </numRef>
          </val>
        </ser>
        <dLbls/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Dollars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26</row>
      <rowOff>0</rowOff>
    </from>
    <ext cx="648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</cols>
  <sheetData>
    <row r="1">
      <c r="A1" s="1" t="inlineStr">
        <is>
          <t>TX-MUD bond capacity  |  Montgomery &amp; Walker</t>
        </is>
      </c>
      <c r="B1" s="2" t="n"/>
      <c r="C1" s="2" t="n"/>
      <c r="D1" s="2" t="n"/>
      <c r="E1" s="2" t="n"/>
      <c r="F1" s="2" t="n"/>
      <c r="G1" s="2" t="n"/>
      <c r="H1" s="3" t="n"/>
    </row>
    <row r="2">
      <c r="A2" s="4" t="inlineStr">
        <is>
          <t>Yellow = inputs. Sweep assessed value against three MUD tax rates. Cap is $1.50 per $100.</t>
        </is>
      </c>
      <c r="B2" s="2" t="n"/>
      <c r="C2" s="2" t="n"/>
      <c r="D2" s="2" t="n"/>
      <c r="E2" s="2" t="n"/>
      <c r="F2" s="2" t="n"/>
      <c r="G2" s="2" t="n"/>
      <c r="H2" s="3" t="n"/>
    </row>
    <row r="4">
      <c r="A4" s="5" t="inlineStr">
        <is>
          <t>Collection</t>
        </is>
      </c>
      <c r="B4" s="6" t="n">
        <v>0.9</v>
      </c>
    </row>
    <row r="5">
      <c r="A5" s="5" t="inlineStr">
        <is>
          <t>Coupon</t>
        </is>
      </c>
      <c r="B5" s="7" t="n">
        <v>0.05</v>
      </c>
    </row>
    <row r="6">
      <c r="A6" s="5" t="inlineStr">
        <is>
          <t>Term years</t>
        </is>
      </c>
      <c r="B6" s="8" t="n">
        <v>25</v>
      </c>
    </row>
    <row r="7">
      <c r="A7" s="5" t="inlineStr">
        <is>
          <t>DS reserve</t>
        </is>
      </c>
      <c r="B7" s="6" t="n">
        <v>0.25</v>
      </c>
    </row>
    <row r="8">
      <c r="A8" s="5" t="inlineStr">
        <is>
          <t>Issue cost of par</t>
        </is>
      </c>
      <c r="B8" s="7" t="n">
        <v>0.02</v>
      </c>
    </row>
    <row r="9">
      <c r="A9" s="5" t="inlineStr">
        <is>
          <t>M&amp;O /$100</t>
        </is>
      </c>
      <c r="B9" s="9" t="n">
        <v>0.15</v>
      </c>
    </row>
    <row r="10">
      <c r="A10" s="5" t="inlineStr">
        <is>
          <t>Eligible infra $ (cap)</t>
        </is>
      </c>
      <c r="B10" s="10" t="n">
        <v>6560000</v>
      </c>
    </row>
    <row r="12">
      <c r="A12" s="5" t="inlineStr">
        <is>
          <t>AV $</t>
        </is>
      </c>
      <c r="B12" s="5" t="inlineStr">
        <is>
          <t>Tax /$100</t>
        </is>
      </c>
      <c r="C12" s="5" t="inlineStr">
        <is>
          <t>I&amp;S /$100</t>
        </is>
      </c>
      <c r="D12" s="5" t="inlineStr">
        <is>
          <t>Levy</t>
        </is>
      </c>
      <c r="E12" s="5" t="inlineStr">
        <is>
          <t>Par</t>
        </is>
      </c>
      <c r="F12" s="5" t="inlineStr">
        <is>
          <t>Net proceeds</t>
        </is>
      </c>
      <c r="G12" s="5" t="inlineStr">
        <is>
          <t>Reimbursement</t>
        </is>
      </c>
      <c r="H12" s="5" t="inlineStr">
        <is>
          <t>Unused capacity</t>
        </is>
      </c>
    </row>
    <row r="13">
      <c r="A13" s="10" t="n">
        <v>30000000</v>
      </c>
      <c r="B13" s="9" t="n">
        <v>0.5</v>
      </c>
      <c r="C13" s="11">
        <f>MAX(B13-$B$9,0.10)</f>
        <v/>
      </c>
      <c r="D13" s="12">
        <f>(C13/100)*A13*$B$4</f>
        <v/>
      </c>
      <c r="E13" s="12">
        <f>D13*(1-(1+$B$5)^-$B$6)/$B$5</f>
        <v/>
      </c>
      <c r="F13" s="12">
        <f>E13-$B$7*D13-$B$8*E13</f>
        <v/>
      </c>
      <c r="G13" s="12">
        <f>MIN($B$10,F13)</f>
        <v/>
      </c>
      <c r="H13" s="12">
        <f>MAX(0,F13-G13)</f>
        <v/>
      </c>
    </row>
    <row r="14">
      <c r="A14" s="10" t="n">
        <v>30000000</v>
      </c>
      <c r="B14" s="9" t="n">
        <v>1</v>
      </c>
      <c r="C14" s="11">
        <f>MAX(B14-$B$9,0.10)</f>
        <v/>
      </c>
      <c r="D14" s="12">
        <f>(C14/100)*A14*$B$4</f>
        <v/>
      </c>
      <c r="E14" s="12">
        <f>D14*(1-(1+$B$5)^-$B$6)/$B$5</f>
        <v/>
      </c>
      <c r="F14" s="12">
        <f>E14-$B$7*D14-$B$8*E14</f>
        <v/>
      </c>
      <c r="G14" s="12">
        <f>MIN($B$10,F14)</f>
        <v/>
      </c>
      <c r="H14" s="12">
        <f>MAX(0,F14-G14)</f>
        <v/>
      </c>
    </row>
    <row r="15">
      <c r="A15" s="10" t="n">
        <v>30000000</v>
      </c>
      <c r="B15" s="9" t="n">
        <v>1.5</v>
      </c>
      <c r="C15" s="11">
        <f>MAX(B15-$B$9,0.10)</f>
        <v/>
      </c>
      <c r="D15" s="12">
        <f>(C15/100)*A15*$B$4</f>
        <v/>
      </c>
      <c r="E15" s="12">
        <f>D15*(1-(1+$B$5)^-$B$6)/$B$5</f>
        <v/>
      </c>
      <c r="F15" s="12">
        <f>E15-$B$7*D15-$B$8*E15</f>
        <v/>
      </c>
      <c r="G15" s="12">
        <f>MIN($B$10,F15)</f>
        <v/>
      </c>
      <c r="H15" s="12">
        <f>MAX(0,F15-G15)</f>
        <v/>
      </c>
    </row>
    <row r="16">
      <c r="A16" s="10" t="n">
        <v>60000000</v>
      </c>
      <c r="B16" s="9" t="n">
        <v>0.5</v>
      </c>
      <c r="C16" s="11">
        <f>MAX(B16-$B$9,0.10)</f>
        <v/>
      </c>
      <c r="D16" s="12">
        <f>(C16/100)*A16*$B$4</f>
        <v/>
      </c>
      <c r="E16" s="12">
        <f>D16*(1-(1+$B$5)^-$B$6)/$B$5</f>
        <v/>
      </c>
      <c r="F16" s="12">
        <f>E16-$B$7*D16-$B$8*E16</f>
        <v/>
      </c>
      <c r="G16" s="12">
        <f>MIN($B$10,F16)</f>
        <v/>
      </c>
      <c r="H16" s="12">
        <f>MAX(0,F16-G16)</f>
        <v/>
      </c>
    </row>
    <row r="17">
      <c r="A17" s="10" t="n">
        <v>60000000</v>
      </c>
      <c r="B17" s="9" t="n">
        <v>1</v>
      </c>
      <c r="C17" s="11">
        <f>MAX(B17-$B$9,0.10)</f>
        <v/>
      </c>
      <c r="D17" s="12">
        <f>(C17/100)*A17*$B$4</f>
        <v/>
      </c>
      <c r="E17" s="12">
        <f>D17*(1-(1+$B$5)^-$B$6)/$B$5</f>
        <v/>
      </c>
      <c r="F17" s="12">
        <f>E17-$B$7*D17-$B$8*E17</f>
        <v/>
      </c>
      <c r="G17" s="12">
        <f>MIN($B$10,F17)</f>
        <v/>
      </c>
      <c r="H17" s="12">
        <f>MAX(0,F17-G17)</f>
        <v/>
      </c>
    </row>
    <row r="18">
      <c r="A18" s="10" t="n">
        <v>60000000</v>
      </c>
      <c r="B18" s="9" t="n">
        <v>1.5</v>
      </c>
      <c r="C18" s="11">
        <f>MAX(B18-$B$9,0.10)</f>
        <v/>
      </c>
      <c r="D18" s="12">
        <f>(C18/100)*A18*$B$4</f>
        <v/>
      </c>
      <c r="E18" s="12">
        <f>D18*(1-(1+$B$5)^-$B$6)/$B$5</f>
        <v/>
      </c>
      <c r="F18" s="12">
        <f>E18-$B$7*D18-$B$8*E18</f>
        <v/>
      </c>
      <c r="G18" s="12">
        <f>MIN($B$10,F18)</f>
        <v/>
      </c>
      <c r="H18" s="12">
        <f>MAX(0,F18-G18)</f>
        <v/>
      </c>
    </row>
    <row r="19">
      <c r="A19" s="10" t="n">
        <v>90000000</v>
      </c>
      <c r="B19" s="9" t="n">
        <v>0.5</v>
      </c>
      <c r="C19" s="11">
        <f>MAX(B19-$B$9,0.10)</f>
        <v/>
      </c>
      <c r="D19" s="12">
        <f>(C19/100)*A19*$B$4</f>
        <v/>
      </c>
      <c r="E19" s="12">
        <f>D19*(1-(1+$B$5)^-$B$6)/$B$5</f>
        <v/>
      </c>
      <c r="F19" s="12">
        <f>E19-$B$7*D19-$B$8*E19</f>
        <v/>
      </c>
      <c r="G19" s="12">
        <f>MIN($B$10,F19)</f>
        <v/>
      </c>
      <c r="H19" s="12">
        <f>MAX(0,F19-G19)</f>
        <v/>
      </c>
    </row>
    <row r="20">
      <c r="A20" s="10" t="n">
        <v>90000000</v>
      </c>
      <c r="B20" s="9" t="n">
        <v>1</v>
      </c>
      <c r="C20" s="11">
        <f>MAX(B20-$B$9,0.10)</f>
        <v/>
      </c>
      <c r="D20" s="12">
        <f>(C20/100)*A20*$B$4</f>
        <v/>
      </c>
      <c r="E20" s="12">
        <f>D20*(1-(1+$B$5)^-$B$6)/$B$5</f>
        <v/>
      </c>
      <c r="F20" s="12">
        <f>E20-$B$7*D20-$B$8*E20</f>
        <v/>
      </c>
      <c r="G20" s="12">
        <f>MIN($B$10,F20)</f>
        <v/>
      </c>
      <c r="H20" s="12">
        <f>MAX(0,F20-G20)</f>
        <v/>
      </c>
    </row>
    <row r="21">
      <c r="A21" s="10" t="n">
        <v>90000000</v>
      </c>
      <c r="B21" s="9" t="n">
        <v>1.5</v>
      </c>
      <c r="C21" s="11">
        <f>MAX(B21-$B$9,0.10)</f>
        <v/>
      </c>
      <c r="D21" s="12">
        <f>(C21/100)*A21*$B$4</f>
        <v/>
      </c>
      <c r="E21" s="12">
        <f>D21*(1-(1+$B$5)^-$B$6)/$B$5</f>
        <v/>
      </c>
      <c r="F21" s="12">
        <f>E21-$B$7*D21-$B$8*E21</f>
        <v/>
      </c>
      <c r="G21" s="12">
        <f>MIN($B$10,F21)</f>
        <v/>
      </c>
      <c r="H21" s="12">
        <f>MAX(0,F21-G21)</f>
        <v/>
      </c>
    </row>
    <row r="22">
      <c r="A22" s="10" t="n">
        <v>120000000</v>
      </c>
      <c r="B22" s="9" t="n">
        <v>0.5</v>
      </c>
      <c r="C22" s="11">
        <f>MAX(B22-$B$9,0.10)</f>
        <v/>
      </c>
      <c r="D22" s="12">
        <f>(C22/100)*A22*$B$4</f>
        <v/>
      </c>
      <c r="E22" s="12">
        <f>D22*(1-(1+$B$5)^-$B$6)/$B$5</f>
        <v/>
      </c>
      <c r="F22" s="12">
        <f>E22-$B$7*D22-$B$8*E22</f>
        <v/>
      </c>
      <c r="G22" s="12">
        <f>MIN($B$10,F22)</f>
        <v/>
      </c>
      <c r="H22" s="12">
        <f>MAX(0,F22-G22)</f>
        <v/>
      </c>
    </row>
    <row r="23">
      <c r="A23" s="10" t="n">
        <v>120000000</v>
      </c>
      <c r="B23" s="9" t="n">
        <v>1</v>
      </c>
      <c r="C23" s="11">
        <f>MAX(B23-$B$9,0.10)</f>
        <v/>
      </c>
      <c r="D23" s="12">
        <f>(C23/100)*A23*$B$4</f>
        <v/>
      </c>
      <c r="E23" s="12">
        <f>D23*(1-(1+$B$5)^-$B$6)/$B$5</f>
        <v/>
      </c>
      <c r="F23" s="12">
        <f>E23-$B$7*D23-$B$8*E23</f>
        <v/>
      </c>
      <c r="G23" s="12">
        <f>MIN($B$10,F23)</f>
        <v/>
      </c>
      <c r="H23" s="12">
        <f>MAX(0,F23-G23)</f>
        <v/>
      </c>
    </row>
    <row r="24">
      <c r="A24" s="10" t="n">
        <v>120000000</v>
      </c>
      <c r="B24" s="9" t="n">
        <v>1.5</v>
      </c>
      <c r="C24" s="11">
        <f>MAX(B24-$B$9,0.10)</f>
        <v/>
      </c>
      <c r="D24" s="12">
        <f>(C24/100)*A24*$B$4</f>
        <v/>
      </c>
      <c r="E24" s="12">
        <f>D24*(1-(1+$B$5)^-$B$6)/$B$5</f>
        <v/>
      </c>
      <c r="F24" s="12">
        <f>E24-$B$7*D24-$B$8*E24</f>
        <v/>
      </c>
      <c r="G24" s="12">
        <f>MIN($B$10,F24)</f>
        <v/>
      </c>
      <c r="H24" s="12">
        <f>MAX(0,F24-G24)</f>
        <v/>
      </c>
    </row>
  </sheetData>
  <mergeCells count="2">
    <mergeCell ref="A2:H2"/>
    <mergeCell ref="A1:H1"/>
  </mergeCells>
  <printOptions horizontalCentered="1"/>
  <pageMargins left="0.4" right="0.4" top="0.5" bottom="0.5" header="0.5" footer="0.5"/>
  <pageSetup orientation="landscape" paperSize="3" fitToHeight="1" fitToWidth="1"/>
  <headerFooter>
    <oddHeader>&amp;LTexas MUD · Montgomery &amp; Walker</oddHeader>
    <oddFooter>&amp;RYellow cells are inputs ·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2026-08-20T20:14:20Z</dcterms:created>
  <dcterms:modified xsi:type="dcterms:W3CDTF">2026-08-20T20:14:20Z</dcterms:modified>
</cp:coreProperties>
</file>